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71" yWindow="65356" windowWidth="14220" windowHeight="8835" tabRatio="824" activeTab="0"/>
  </bookViews>
  <sheets>
    <sheet name="US&amp;Canada Veh Rate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<sst xmlns="http://schemas.openxmlformats.org/spreadsheetml/2006/main" count="25" uniqueCount="22">
  <si>
    <t>USA</t>
  </si>
  <si>
    <t>traffic fatalities</t>
  </si>
  <si>
    <t>year</t>
  </si>
  <si>
    <t>percent change from 1979</t>
  </si>
  <si>
    <t>A</t>
  </si>
  <si>
    <t>B</t>
  </si>
  <si>
    <t>C</t>
  </si>
  <si>
    <r>
      <t>B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 what US fatalities would have been for US vehicle fleet if vehicle rate had been as in column A</t>
    </r>
  </si>
  <si>
    <t xml:space="preserve">       —</t>
  </si>
  <si>
    <t>*</t>
  </si>
  <si>
    <t xml:space="preserve">      —</t>
  </si>
  <si>
    <t>GB</t>
  </si>
  <si>
    <t xml:space="preserve"> total number of fewer US fatalities if US rate had declined in step with British rate</t>
  </si>
  <si>
    <r>
      <t>A</t>
    </r>
    <r>
      <rPr>
        <sz val="10"/>
        <rFont val="Arial"/>
        <family val="2"/>
      </rPr>
      <t>: what US rate would have been if it had declined by same percent as British rate</t>
    </r>
  </si>
  <si>
    <r>
      <t>C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 the number of US fatalities prevented if US rate had declined in step with British rate</t>
    </r>
  </si>
  <si>
    <t>died because US failed to match British safety performance (see also summary in Table 15-7, p. 388)</t>
  </si>
  <si>
    <r>
      <t>US versus GB traffic fatalities per billion km of vehicle travel (</t>
    </r>
    <r>
      <rPr>
        <b/>
        <i/>
        <sz val="14"/>
        <rFont val="Arial"/>
        <family val="2"/>
      </rPr>
      <t>distance rate</t>
    </r>
    <r>
      <rPr>
        <b/>
        <sz val="14"/>
        <rFont val="Arial"/>
        <family val="2"/>
      </rPr>
      <t>)</t>
    </r>
  </si>
  <si>
    <t>travel (billion km)</t>
  </si>
  <si>
    <t>fatalities per bil km</t>
  </si>
  <si>
    <t>* If US rate changes had matched those in GB, 15,670 fewer Americans would have been killed in 2002.</t>
  </si>
  <si>
    <t xml:space="preserve">  In 2002, US fatalities would have been 27,145  rather than the observed 42,815.</t>
  </si>
  <si>
    <r>
      <t xml:space="preserve">This is calculation using data plottted on p. 386 of </t>
    </r>
    <r>
      <rPr>
        <b/>
        <i/>
        <sz val="12"/>
        <rFont val="Arial"/>
        <family val="2"/>
      </rPr>
      <t>Traffic Safety</t>
    </r>
    <r>
      <rPr>
        <b/>
        <sz val="12"/>
        <rFont val="Arial"/>
        <family val="2"/>
      </rPr>
      <t xml:space="preserve"> showing that 215,480 additional Americans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</si>
</sst>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#,##0.0000"/>
    <numFmt numFmtId="170" formatCode="0.0"/>
    <numFmt numFmtId="171" formatCode="#,##0_ ;[Red]\-#,##0\ "/>
    <numFmt numFmtId="172" formatCode="###,###"/>
    <numFmt numFmtId="173" formatCode="###,###."/>
    <numFmt numFmtId="174" formatCode="###,###\ \ "/>
    <numFmt numFmtId="175" formatCode="###,###\ "/>
    <numFmt numFmtId="176" formatCode="##.#\ "/>
    <numFmt numFmtId="177" formatCode="##.#\ \ "/>
    <numFmt numFmtId="178" formatCode="##.0\ \ \ \ "/>
    <numFmt numFmtId="179" formatCode="##.0\ \ \ "/>
    <numFmt numFmtId="180" formatCode="##.0\ "/>
    <numFmt numFmtId="181" formatCode="#.000\ "/>
    <numFmt numFmtId="182" formatCode="0.000\ "/>
    <numFmt numFmtId="183" formatCode="####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\ "/>
    <numFmt numFmtId="188" formatCode="0\ "/>
    <numFmt numFmtId="189" formatCode="0.000\ \ "/>
    <numFmt numFmtId="190" formatCode="##.0\ \ "/>
    <numFmt numFmtId="191" formatCode="##.0\ \ \ \ \ \ "/>
    <numFmt numFmtId="192" formatCode="##.0\ \ \ \ \ "/>
    <numFmt numFmtId="193" formatCode="###,###.0\ "/>
    <numFmt numFmtId="194" formatCode="###,###.0\ \ \ 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 horizontal="right"/>
    </xf>
    <xf numFmtId="175" fontId="0" fillId="3" borderId="0" xfId="0" applyNumberFormat="1" applyFont="1" applyFill="1" applyBorder="1" applyAlignment="1">
      <alignment/>
    </xf>
    <xf numFmtId="175" fontId="0" fillId="4" borderId="0" xfId="0" applyNumberFormat="1" applyFont="1" applyFill="1" applyBorder="1" applyAlignment="1">
      <alignment/>
    </xf>
    <xf numFmtId="182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5" borderId="0" xfId="0" applyFont="1" applyFill="1" applyAlignment="1">
      <alignment/>
    </xf>
    <xf numFmtId="0" fontId="7" fillId="0" borderId="0" xfId="0" applyFont="1" applyAlignment="1">
      <alignment/>
    </xf>
    <xf numFmtId="188" fontId="0" fillId="4" borderId="0" xfId="0" applyNumberFormat="1" applyFont="1" applyFill="1" applyBorder="1" applyAlignment="1">
      <alignment/>
    </xf>
    <xf numFmtId="189" fontId="0" fillId="4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left"/>
    </xf>
    <xf numFmtId="174" fontId="0" fillId="0" borderId="5" xfId="0" applyNumberFormat="1" applyFont="1" applyBorder="1" applyAlignment="1">
      <alignment horizontal="right"/>
    </xf>
    <xf numFmtId="174" fontId="1" fillId="2" borderId="5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Fill="1" applyBorder="1" applyAlignment="1">
      <alignment/>
    </xf>
    <xf numFmtId="174" fontId="1" fillId="0" borderId="8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center" wrapText="1"/>
    </xf>
    <xf numFmtId="183" fontId="0" fillId="0" borderId="4" xfId="0" applyNumberFormat="1" applyFont="1" applyBorder="1" applyAlignment="1">
      <alignment horizontal="center"/>
    </xf>
    <xf numFmtId="0" fontId="5" fillId="5" borderId="2" xfId="0" applyFont="1" applyFill="1" applyBorder="1" applyAlignment="1">
      <alignment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wrapText="1"/>
    </xf>
    <xf numFmtId="0" fontId="0" fillId="5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92" fontId="0" fillId="4" borderId="0" xfId="0" applyNumberFormat="1" applyFont="1" applyFill="1" applyBorder="1" applyAlignment="1">
      <alignment/>
    </xf>
    <xf numFmtId="3" fontId="0" fillId="5" borderId="0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20" applyFont="1" applyAlignment="1">
      <alignment/>
    </xf>
    <xf numFmtId="0" fontId="1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93" fontId="0" fillId="3" borderId="0" xfId="0" applyNumberFormat="1" applyFont="1" applyFill="1" applyBorder="1" applyAlignment="1">
      <alignment/>
    </xf>
    <xf numFmtId="194" fontId="0" fillId="3" borderId="0" xfId="0" applyNumberFormat="1" applyFont="1" applyFill="1" applyBorder="1" applyAlignment="1">
      <alignment/>
    </xf>
    <xf numFmtId="193" fontId="0" fillId="4" borderId="0" xfId="0" applyNumberFormat="1" applyFont="1" applyFill="1" applyBorder="1" applyAlignment="1">
      <alignment/>
    </xf>
    <xf numFmtId="0" fontId="1" fillId="0" borderId="7" xfId="0" applyFont="1" applyBorder="1" applyAlignment="1">
      <alignment horizontal="right"/>
    </xf>
    <xf numFmtId="3" fontId="5" fillId="3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scienceservingsociety.com/" TargetMode="External" /><Relationship Id="rId3" Type="http://schemas.openxmlformats.org/officeDocument/2006/relationships/hyperlink" Target="http://www.scienceservingsociety.com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scienceservingsociety.com/" TargetMode="External" /><Relationship Id="rId6" Type="http://schemas.openxmlformats.org/officeDocument/2006/relationships/hyperlink" Target="http://www.scienceservingsociety.com/" TargetMode="External" /><Relationship Id="rId7" Type="http://schemas.openxmlformats.org/officeDocument/2006/relationships/image" Target="../media/image4.emf" /><Relationship Id="rId8" Type="http://schemas.openxmlformats.org/officeDocument/2006/relationships/hyperlink" Target="http://scienceservingsociety.com/data.htm" TargetMode="External" /><Relationship Id="rId9" Type="http://schemas.openxmlformats.org/officeDocument/2006/relationships/hyperlink" Target="http://scienceservingsociety.com/data.htm" TargetMode="External" /><Relationship Id="rId10" Type="http://schemas.openxmlformats.org/officeDocument/2006/relationships/image" Target="../media/image2.emf" /><Relationship Id="rId11" Type="http://schemas.openxmlformats.org/officeDocument/2006/relationships/hyperlink" Target="http://scienceservingsociety.com/ts/text/ch15.htm" TargetMode="External" /><Relationship Id="rId12" Type="http://schemas.openxmlformats.org/officeDocument/2006/relationships/hyperlink" Target="http://scienceservingsociety.com/ts/text/ch15.htm" TargetMode="External" /><Relationship Id="rId13" Type="http://schemas.openxmlformats.org/officeDocument/2006/relationships/hyperlink" Target="http://www.scienceservingsociety.com/traffic-safety.htm" TargetMode="External" /><Relationship Id="rId14" Type="http://schemas.openxmlformats.org/officeDocument/2006/relationships/image" Target="../media/image5.png" /><Relationship Id="rId1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15</xdr:col>
      <xdr:colOff>47625</xdr:colOff>
      <xdr:row>1</xdr:row>
      <xdr:rowOff>0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81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466725</xdr:colOff>
      <xdr:row>1</xdr:row>
      <xdr:rowOff>219075</xdr:rowOff>
    </xdr:to>
    <xdr:pic>
      <xdr:nvPicPr>
        <xdr:cNvPr id="2" name="Picture 1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76225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19050</xdr:rowOff>
    </xdr:from>
    <xdr:to>
      <xdr:col>4</xdr:col>
      <xdr:colOff>219075</xdr:colOff>
      <xdr:row>2</xdr:row>
      <xdr:rowOff>19050</xdr:rowOff>
    </xdr:to>
    <xdr:pic>
      <xdr:nvPicPr>
        <xdr:cNvPr id="3" name="Picture 18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95275"/>
          <a:ext cx="1276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0</xdr:rowOff>
    </xdr:from>
    <xdr:to>
      <xdr:col>10</xdr:col>
      <xdr:colOff>295275</xdr:colOff>
      <xdr:row>1</xdr:row>
      <xdr:rowOff>371475</xdr:rowOff>
    </xdr:to>
    <xdr:pic>
      <xdr:nvPicPr>
        <xdr:cNvPr id="4" name="Picture 19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04950" y="276225"/>
          <a:ext cx="2838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1</xdr:row>
      <xdr:rowOff>0</xdr:rowOff>
    </xdr:from>
    <xdr:to>
      <xdr:col>17</xdr:col>
      <xdr:colOff>0</xdr:colOff>
      <xdr:row>2</xdr:row>
      <xdr:rowOff>0</xdr:rowOff>
    </xdr:to>
    <xdr:grpSp>
      <xdr:nvGrpSpPr>
        <xdr:cNvPr id="5" name="Group 20">
          <a:hlinkClick r:id="rId13"/>
        </xdr:cNvPr>
        <xdr:cNvGrpSpPr>
          <a:grpSpLocks/>
        </xdr:cNvGrpSpPr>
      </xdr:nvGrpSpPr>
      <xdr:grpSpPr>
        <a:xfrm>
          <a:off x="4371975" y="276225"/>
          <a:ext cx="2638425" cy="381000"/>
          <a:chOff x="1392" y="576"/>
          <a:chExt cx="2758" cy="565"/>
        </a:xfrm>
        <a:solidFill>
          <a:srgbClr val="FFFFFF"/>
        </a:solidFill>
      </xdr:grpSpPr>
      <xdr:pic>
        <xdr:nvPicPr>
          <xdr:cNvPr id="6" name="Picture 21"/>
          <xdr:cNvPicPr preferRelativeResize="1">
            <a:picLocks noChangeAspect="1"/>
          </xdr:cNvPicPr>
        </xdr:nvPicPr>
        <xdr:blipFill>
          <a:blip r:embed="rId14"/>
          <a:srcRect t="9393"/>
          <a:stretch>
            <a:fillRect/>
          </a:stretch>
        </xdr:blipFill>
        <xdr:spPr>
          <a:xfrm>
            <a:off x="1392" y="576"/>
            <a:ext cx="2758" cy="4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22"/>
          <xdr:cNvPicPr preferRelativeResize="1">
            <a:picLocks noChangeAspect="1"/>
          </xdr:cNvPicPr>
        </xdr:nvPicPr>
        <xdr:blipFill>
          <a:blip r:embed="rId15"/>
          <a:srcRect t="16574"/>
          <a:stretch>
            <a:fillRect/>
          </a:stretch>
        </xdr:blipFill>
        <xdr:spPr>
          <a:xfrm>
            <a:off x="1542" y="990"/>
            <a:ext cx="2469" cy="1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S43"/>
  <sheetViews>
    <sheetView tabSelected="1" workbookViewId="0" topLeftCell="A1">
      <selection activeCell="R20" sqref="R20"/>
    </sheetView>
  </sheetViews>
  <sheetFormatPr defaultColWidth="9.140625" defaultRowHeight="12.75"/>
  <cols>
    <col min="1" max="1" width="1.57421875" style="4" customWidth="1"/>
    <col min="2" max="2" width="7.421875" style="4" customWidth="1"/>
    <col min="3" max="3" width="0.42578125" style="9" customWidth="1"/>
    <col min="4" max="4" width="8.28125" style="1" customWidth="1"/>
    <col min="5" max="5" width="8.8515625" style="1" customWidth="1"/>
    <col min="6" max="6" width="8.28125" style="4" customWidth="1"/>
    <col min="7" max="7" width="0.42578125" style="9" customWidth="1"/>
    <col min="8" max="8" width="8.140625" style="4" customWidth="1"/>
    <col min="9" max="9" width="8.140625" style="1" customWidth="1"/>
    <col min="10" max="10" width="9.140625" style="2" customWidth="1"/>
    <col min="11" max="11" width="10.28125" style="4" customWidth="1"/>
    <col min="12" max="12" width="0.42578125" style="9" customWidth="1"/>
    <col min="13" max="13" width="9.140625" style="4" customWidth="1"/>
    <col min="14" max="14" width="9.421875" style="4" customWidth="1"/>
    <col min="15" max="15" width="9.57421875" style="4" bestFit="1" customWidth="1"/>
    <col min="16" max="16" width="1.28515625" style="4" customWidth="1"/>
    <col min="17" max="17" width="4.28125" style="4" customWidth="1"/>
    <col min="18" max="18" width="2.140625" style="4" customWidth="1"/>
    <col min="19" max="19" width="16.140625" style="4" customWidth="1"/>
    <col min="20" max="16384" width="9.140625" style="4" customWidth="1"/>
  </cols>
  <sheetData>
    <row r="1" spans="15:17" ht="21.75" customHeight="1">
      <c r="O1" s="22"/>
      <c r="P1" s="22"/>
      <c r="Q1" s="22"/>
    </row>
    <row r="2" spans="2:17" ht="30" customHeight="1">
      <c r="B2" s="22"/>
      <c r="C2" s="22"/>
      <c r="D2" s="51"/>
      <c r="E2" s="51"/>
      <c r="F2" s="22"/>
      <c r="G2" s="22"/>
      <c r="H2" s="22"/>
      <c r="I2" s="51"/>
      <c r="J2" s="52"/>
      <c r="K2" s="22"/>
      <c r="L2" s="22"/>
      <c r="M2" s="22"/>
      <c r="N2" s="22"/>
      <c r="O2" s="22"/>
      <c r="P2" s="22"/>
      <c r="Q2" s="22"/>
    </row>
    <row r="3" ht="12.75"/>
    <row r="4" spans="2:12" s="54" customFormat="1" ht="15.75">
      <c r="B4" s="54" t="s">
        <v>21</v>
      </c>
      <c r="C4" s="55"/>
      <c r="D4" s="56"/>
      <c r="E4" s="56"/>
      <c r="G4" s="55"/>
      <c r="I4" s="56"/>
      <c r="J4" s="57"/>
      <c r="L4" s="55"/>
    </row>
    <row r="5" spans="2:12" s="54" customFormat="1" ht="15.75">
      <c r="B5" s="54" t="s">
        <v>15</v>
      </c>
      <c r="C5" s="55"/>
      <c r="D5" s="56"/>
      <c r="E5" s="56"/>
      <c r="G5" s="55"/>
      <c r="I5" s="56"/>
      <c r="J5" s="57"/>
      <c r="L5" s="55"/>
    </row>
    <row r="6" ht="9" customHeight="1">
      <c r="B6" s="53"/>
    </row>
    <row r="7" spans="2:19" ht="18.75">
      <c r="B7" s="58" t="s">
        <v>16</v>
      </c>
      <c r="Q7" s="59"/>
      <c r="S7" s="23"/>
    </row>
    <row r="8" ht="13.5" thickBot="1"/>
    <row r="9" spans="2:15" s="21" customFormat="1" ht="16.5" customHeight="1" thickTop="1">
      <c r="B9" s="31"/>
      <c r="C9" s="45"/>
      <c r="D9" s="69" t="s">
        <v>0</v>
      </c>
      <c r="E9" s="69"/>
      <c r="F9" s="69"/>
      <c r="G9" s="45"/>
      <c r="H9" s="70" t="s">
        <v>11</v>
      </c>
      <c r="I9" s="70"/>
      <c r="J9" s="70"/>
      <c r="K9" s="70"/>
      <c r="L9" s="45"/>
      <c r="M9" s="32"/>
      <c r="N9" s="32"/>
      <c r="O9" s="33"/>
    </row>
    <row r="10" spans="2:16" s="8" customFormat="1" ht="41.25" customHeight="1">
      <c r="B10" s="34" t="s">
        <v>2</v>
      </c>
      <c r="C10" s="46"/>
      <c r="D10" s="26" t="s">
        <v>1</v>
      </c>
      <c r="E10" s="26" t="s">
        <v>17</v>
      </c>
      <c r="F10" s="26" t="s">
        <v>18</v>
      </c>
      <c r="G10" s="46"/>
      <c r="H10" s="27" t="s">
        <v>1</v>
      </c>
      <c r="I10" s="27" t="s">
        <v>17</v>
      </c>
      <c r="J10" s="27" t="s">
        <v>18</v>
      </c>
      <c r="K10" s="27" t="s">
        <v>3</v>
      </c>
      <c r="L10" s="46"/>
      <c r="M10" s="28" t="s">
        <v>4</v>
      </c>
      <c r="N10" s="28" t="s">
        <v>5</v>
      </c>
      <c r="O10" s="35" t="s">
        <v>6</v>
      </c>
      <c r="P10" s="7"/>
    </row>
    <row r="11" spans="2:16" ht="12.75">
      <c r="B11" s="43">
        <v>1979</v>
      </c>
      <c r="C11" s="47"/>
      <c r="D11" s="14">
        <v>51093</v>
      </c>
      <c r="E11" s="65">
        <v>2460.885727422</v>
      </c>
      <c r="F11" s="66">
        <f aca="true" t="shared" si="0" ref="F11:F33">D11/E11</f>
        <v>20.762036786455962</v>
      </c>
      <c r="G11" s="47"/>
      <c r="H11" s="15">
        <v>6352</v>
      </c>
      <c r="I11" s="67">
        <v>260.45</v>
      </c>
      <c r="J11" s="25">
        <f aca="true" t="shared" si="1" ref="J11:J34">H11/I11</f>
        <v>24.38855826454214</v>
      </c>
      <c r="K11" s="24" t="s">
        <v>10</v>
      </c>
      <c r="L11" s="47"/>
      <c r="M11" s="16">
        <f>F$11*(1+0/100)</f>
        <v>20.762036786455962</v>
      </c>
      <c r="N11" s="17">
        <f aca="true" t="shared" si="2" ref="N11:N34">M11*E11</f>
        <v>51093</v>
      </c>
      <c r="O11" s="36" t="s">
        <v>8</v>
      </c>
      <c r="P11" s="5"/>
    </row>
    <row r="12" spans="2:16" ht="12.75">
      <c r="B12" s="43">
        <v>1980</v>
      </c>
      <c r="C12" s="47"/>
      <c r="D12" s="14">
        <v>51091</v>
      </c>
      <c r="E12" s="65">
        <v>2457.92777153</v>
      </c>
      <c r="F12" s="66">
        <f t="shared" si="0"/>
        <v>20.78620885112385</v>
      </c>
      <c r="G12" s="47"/>
      <c r="H12" s="15">
        <v>6010</v>
      </c>
      <c r="I12" s="67">
        <v>277.02</v>
      </c>
      <c r="J12" s="25">
        <f t="shared" si="1"/>
        <v>21.695184463215654</v>
      </c>
      <c r="K12" s="50">
        <f aca="true" t="shared" si="3" ref="K12:K34">100*(J12-J$11)/J$11</f>
        <v>-11.043595821087587</v>
      </c>
      <c r="L12" s="47"/>
      <c r="M12" s="16">
        <f aca="true" t="shared" si="4" ref="M12:M34">F$11*(1+K12/100)</f>
        <v>18.469161359534244</v>
      </c>
      <c r="N12" s="17">
        <f t="shared" si="2"/>
        <v>45395.86462246799</v>
      </c>
      <c r="O12" s="37">
        <f aca="true" t="shared" si="5" ref="O12:O34">D12-N12</f>
        <v>5695.135377532009</v>
      </c>
      <c r="P12" s="5"/>
    </row>
    <row r="13" spans="2:16" ht="12.75">
      <c r="B13" s="43">
        <v>1981</v>
      </c>
      <c r="C13" s="47"/>
      <c r="D13" s="14">
        <v>49301</v>
      </c>
      <c r="E13" s="65">
        <v>2503.010044872</v>
      </c>
      <c r="F13" s="66">
        <f t="shared" si="0"/>
        <v>19.696684837923282</v>
      </c>
      <c r="G13" s="47"/>
      <c r="H13" s="15">
        <v>5846</v>
      </c>
      <c r="I13" s="67">
        <v>282.35</v>
      </c>
      <c r="J13" s="25">
        <f t="shared" si="1"/>
        <v>20.704799008323</v>
      </c>
      <c r="K13" s="50">
        <f t="shared" si="3"/>
        <v>-15.104456836937578</v>
      </c>
      <c r="L13" s="47"/>
      <c r="M13" s="16">
        <f t="shared" si="4"/>
        <v>17.62604390157662</v>
      </c>
      <c r="N13" s="17">
        <f t="shared" si="2"/>
        <v>44118.16493700114</v>
      </c>
      <c r="O13" s="37">
        <f t="shared" si="5"/>
        <v>5182.835062998864</v>
      </c>
      <c r="P13" s="5"/>
    </row>
    <row r="14" spans="2:15" ht="12.75">
      <c r="B14" s="44">
        <v>1982</v>
      </c>
      <c r="C14" s="48"/>
      <c r="D14" s="14">
        <v>43945</v>
      </c>
      <c r="E14" s="65">
        <v>2566.90382334</v>
      </c>
      <c r="F14" s="66">
        <f t="shared" si="0"/>
        <v>17.119846719780764</v>
      </c>
      <c r="G14" s="48"/>
      <c r="H14" s="15">
        <v>5934</v>
      </c>
      <c r="I14" s="67">
        <v>290.85</v>
      </c>
      <c r="J14" s="25">
        <f t="shared" si="1"/>
        <v>20.40226921093347</v>
      </c>
      <c r="K14" s="50">
        <f t="shared" si="3"/>
        <v>-16.34491473571125</v>
      </c>
      <c r="L14" s="48"/>
      <c r="M14" s="16">
        <f t="shared" si="4"/>
        <v>17.368499576312733</v>
      </c>
      <c r="N14" s="17">
        <f t="shared" si="2"/>
        <v>44583.26796811633</v>
      </c>
      <c r="O14" s="37">
        <f t="shared" si="5"/>
        <v>-638.2679681163281</v>
      </c>
    </row>
    <row r="15" spans="2:15" ht="12.75">
      <c r="B15" s="44">
        <v>1983</v>
      </c>
      <c r="C15" s="48"/>
      <c r="D15" s="14">
        <v>42589</v>
      </c>
      <c r="E15" s="65">
        <v>2659.887923192</v>
      </c>
      <c r="F15" s="66">
        <f t="shared" si="0"/>
        <v>16.011576889634902</v>
      </c>
      <c r="G15" s="48"/>
      <c r="H15" s="15">
        <v>5445</v>
      </c>
      <c r="I15" s="67">
        <v>294.44</v>
      </c>
      <c r="J15" s="25">
        <f t="shared" si="1"/>
        <v>18.492731965765522</v>
      </c>
      <c r="K15" s="50">
        <f t="shared" si="3"/>
        <v>-24.17455855661792</v>
      </c>
      <c r="L15" s="48"/>
      <c r="M15" s="16">
        <f t="shared" si="4"/>
        <v>15.742906045967612</v>
      </c>
      <c r="N15" s="17">
        <f t="shared" si="2"/>
        <v>41874.36566761557</v>
      </c>
      <c r="O15" s="37">
        <f t="shared" si="5"/>
        <v>714.6343323844267</v>
      </c>
    </row>
    <row r="16" spans="2:15" ht="12.75">
      <c r="B16" s="44">
        <v>1984</v>
      </c>
      <c r="C16" s="48"/>
      <c r="D16" s="14">
        <v>44257</v>
      </c>
      <c r="E16" s="65">
        <v>2768.487390846</v>
      </c>
      <c r="F16" s="66">
        <f t="shared" si="0"/>
        <v>15.985985757542446</v>
      </c>
      <c r="G16" s="48"/>
      <c r="H16" s="15">
        <v>5599</v>
      </c>
      <c r="I16" s="67">
        <v>309.47</v>
      </c>
      <c r="J16" s="25">
        <f t="shared" si="1"/>
        <v>18.092222186318544</v>
      </c>
      <c r="K16" s="50">
        <f t="shared" si="3"/>
        <v>-25.816762146935382</v>
      </c>
      <c r="L16" s="48"/>
      <c r="M16" s="16">
        <f t="shared" si="4"/>
        <v>15.4019511324374</v>
      </c>
      <c r="N16" s="17">
        <f t="shared" si="2"/>
        <v>42640.10750457921</v>
      </c>
      <c r="O16" s="37">
        <f t="shared" si="5"/>
        <v>1616.8924954207905</v>
      </c>
    </row>
    <row r="17" spans="2:15" ht="12.75">
      <c r="B17" s="44">
        <v>1985</v>
      </c>
      <c r="C17" s="48"/>
      <c r="D17" s="14">
        <v>43825</v>
      </c>
      <c r="E17" s="65">
        <v>2856.287825884</v>
      </c>
      <c r="F17" s="66">
        <f t="shared" si="0"/>
        <v>15.343341662857974</v>
      </c>
      <c r="G17" s="48"/>
      <c r="H17" s="15">
        <v>5165</v>
      </c>
      <c r="I17" s="67">
        <v>315.73</v>
      </c>
      <c r="J17" s="25">
        <f t="shared" si="1"/>
        <v>16.358914262186044</v>
      </c>
      <c r="K17" s="50">
        <f t="shared" si="3"/>
        <v>-32.923815812557386</v>
      </c>
      <c r="L17" s="48"/>
      <c r="M17" s="16">
        <f t="shared" si="4"/>
        <v>13.926382035947793</v>
      </c>
      <c r="N17" s="17">
        <f t="shared" si="2"/>
        <v>39777.75546788731</v>
      </c>
      <c r="O17" s="37">
        <f t="shared" si="5"/>
        <v>4047.244532112687</v>
      </c>
    </row>
    <row r="18" spans="2:15" ht="12.75">
      <c r="B18" s="44">
        <v>1986</v>
      </c>
      <c r="C18" s="48"/>
      <c r="D18" s="14">
        <v>46087</v>
      </c>
      <c r="E18" s="65">
        <v>2952.921895248</v>
      </c>
      <c r="F18" s="66">
        <f t="shared" si="0"/>
        <v>15.607253301946681</v>
      </c>
      <c r="G18" s="48"/>
      <c r="H18" s="15">
        <v>5382</v>
      </c>
      <c r="I18" s="67">
        <v>330.76</v>
      </c>
      <c r="J18" s="25">
        <f t="shared" si="1"/>
        <v>16.2716168823316</v>
      </c>
      <c r="K18" s="50">
        <f t="shared" si="3"/>
        <v>-33.28175980788311</v>
      </c>
      <c r="L18" s="48"/>
      <c r="M18" s="16">
        <f t="shared" si="4"/>
        <v>13.852065571963356</v>
      </c>
      <c r="N18" s="17">
        <f t="shared" si="2"/>
        <v>40904.067721861604</v>
      </c>
      <c r="O18" s="37">
        <f t="shared" si="5"/>
        <v>5182.932278138396</v>
      </c>
    </row>
    <row r="19" spans="2:15" ht="12.75">
      <c r="B19" s="44">
        <v>1987</v>
      </c>
      <c r="C19" s="48"/>
      <c r="D19" s="14">
        <v>46390</v>
      </c>
      <c r="E19" s="65">
        <v>3091.8589181360003</v>
      </c>
      <c r="F19" s="66">
        <f t="shared" si="0"/>
        <v>15.003918751883834</v>
      </c>
      <c r="G19" s="48"/>
      <c r="H19" s="15">
        <v>5125</v>
      </c>
      <c r="I19" s="67">
        <v>356.2</v>
      </c>
      <c r="J19" s="25">
        <f t="shared" si="1"/>
        <v>14.387984278495228</v>
      </c>
      <c r="K19" s="50">
        <f t="shared" si="3"/>
        <v>-41.005187258594425</v>
      </c>
      <c r="L19" s="48"/>
      <c r="M19" s="16">
        <f t="shared" si="4"/>
        <v>12.248524723471432</v>
      </c>
      <c r="N19" s="17">
        <f t="shared" si="2"/>
        <v>37870.71040027443</v>
      </c>
      <c r="O19" s="37">
        <f t="shared" si="5"/>
        <v>8519.28959972557</v>
      </c>
    </row>
    <row r="20" spans="2:18" ht="12.75">
      <c r="B20" s="44">
        <v>1988</v>
      </c>
      <c r="C20" s="48"/>
      <c r="D20" s="14">
        <v>47087</v>
      </c>
      <c r="E20" s="65">
        <v>3260.449529308</v>
      </c>
      <c r="F20" s="66">
        <f t="shared" si="0"/>
        <v>14.44187360569074</v>
      </c>
      <c r="G20" s="48"/>
      <c r="H20" s="15">
        <v>5052</v>
      </c>
      <c r="I20" s="67">
        <v>380.93</v>
      </c>
      <c r="J20" s="25">
        <f t="shared" si="1"/>
        <v>13.262279158900585</v>
      </c>
      <c r="K20" s="50">
        <f t="shared" si="3"/>
        <v>-45.62089724597517</v>
      </c>
      <c r="L20" s="48"/>
      <c r="M20" s="16">
        <f t="shared" si="4"/>
        <v>11.29020931793532</v>
      </c>
      <c r="N20" s="17">
        <f t="shared" si="2"/>
        <v>36811.15765645101</v>
      </c>
      <c r="O20" s="37">
        <f t="shared" si="5"/>
        <v>10275.84234354899</v>
      </c>
      <c r="R20"/>
    </row>
    <row r="21" spans="2:15" ht="12.75">
      <c r="B21" s="44">
        <v>1989</v>
      </c>
      <c r="C21" s="48"/>
      <c r="D21" s="14">
        <v>45582</v>
      </c>
      <c r="E21" s="65">
        <v>3373.947809658</v>
      </c>
      <c r="F21" s="66">
        <f t="shared" si="0"/>
        <v>13.509989653521172</v>
      </c>
      <c r="G21" s="48"/>
      <c r="H21" s="15">
        <v>5373</v>
      </c>
      <c r="I21" s="67">
        <v>412.09</v>
      </c>
      <c r="J21" s="25">
        <f t="shared" si="1"/>
        <v>13.03841393870271</v>
      </c>
      <c r="K21" s="50">
        <f t="shared" si="3"/>
        <v>-46.53880808666372</v>
      </c>
      <c r="L21" s="48"/>
      <c r="M21" s="16">
        <f t="shared" si="4"/>
        <v>11.099632331524699</v>
      </c>
      <c r="N21" s="17">
        <f t="shared" si="2"/>
        <v>37449.58019295688</v>
      </c>
      <c r="O21" s="37">
        <f t="shared" si="5"/>
        <v>8132.419807043123</v>
      </c>
    </row>
    <row r="22" spans="2:15" ht="12.75">
      <c r="B22" s="44">
        <v>1990</v>
      </c>
      <c r="C22" s="48"/>
      <c r="D22" s="14">
        <v>44599</v>
      </c>
      <c r="E22" s="65">
        <v>3450.994674908</v>
      </c>
      <c r="F22" s="66">
        <f t="shared" si="0"/>
        <v>12.923520376393789</v>
      </c>
      <c r="G22" s="48"/>
      <c r="H22" s="15">
        <v>5217</v>
      </c>
      <c r="I22" s="67">
        <v>416.09</v>
      </c>
      <c r="J22" s="25">
        <f t="shared" si="1"/>
        <v>12.538152803480017</v>
      </c>
      <c r="K22" s="50">
        <f t="shared" si="3"/>
        <v>-48.590020502733466</v>
      </c>
      <c r="L22" s="48"/>
      <c r="M22" s="16">
        <f t="shared" si="4"/>
        <v>10.673758855131945</v>
      </c>
      <c r="N22" s="17">
        <f t="shared" si="2"/>
        <v>36835.084970312455</v>
      </c>
      <c r="O22" s="37">
        <f t="shared" si="5"/>
        <v>7763.915029687545</v>
      </c>
    </row>
    <row r="23" spans="2:15" ht="12.75">
      <c r="B23" s="44">
        <v>1991</v>
      </c>
      <c r="C23" s="48"/>
      <c r="D23" s="14">
        <v>41508</v>
      </c>
      <c r="E23" s="65">
        <v>3495.5539147</v>
      </c>
      <c r="F23" s="66">
        <f t="shared" si="0"/>
        <v>11.874512884909215</v>
      </c>
      <c r="G23" s="48"/>
      <c r="H23" s="15">
        <v>4568</v>
      </c>
      <c r="I23" s="67">
        <v>416.748</v>
      </c>
      <c r="J23" s="25">
        <f t="shared" si="1"/>
        <v>10.961060401009723</v>
      </c>
      <c r="K23" s="50">
        <f t="shared" si="3"/>
        <v>-55.05654626191778</v>
      </c>
      <c r="L23" s="48"/>
      <c r="M23" s="16">
        <f t="shared" si="4"/>
        <v>9.331176398204446</v>
      </c>
      <c r="N23" s="17">
        <f t="shared" si="2"/>
        <v>32617.6301874998</v>
      </c>
      <c r="O23" s="37">
        <f t="shared" si="5"/>
        <v>8890.369812500201</v>
      </c>
    </row>
    <row r="24" spans="2:15" ht="12.75">
      <c r="B24" s="44">
        <v>1992</v>
      </c>
      <c r="C24" s="48"/>
      <c r="D24" s="14">
        <v>39250</v>
      </c>
      <c r="E24" s="65">
        <v>3616.4165074340003</v>
      </c>
      <c r="F24" s="66">
        <f t="shared" si="0"/>
        <v>10.853285267146822</v>
      </c>
      <c r="G24" s="48"/>
      <c r="H24" s="15">
        <v>4229</v>
      </c>
      <c r="I24" s="67">
        <v>416.8</v>
      </c>
      <c r="J24" s="25">
        <f t="shared" si="1"/>
        <v>10.146353166986565</v>
      </c>
      <c r="K24" s="50">
        <f t="shared" si="3"/>
        <v>-58.3970767893317</v>
      </c>
      <c r="L24" s="48"/>
      <c r="M24" s="16">
        <f t="shared" si="4"/>
        <v>8.637614221239977</v>
      </c>
      <c r="N24" s="17">
        <f t="shared" si="2"/>
        <v>31237.21065453893</v>
      </c>
      <c r="O24" s="37">
        <f t="shared" si="5"/>
        <v>8012.789345461071</v>
      </c>
    </row>
    <row r="25" spans="2:18" ht="12.75">
      <c r="B25" s="44">
        <v>1993</v>
      </c>
      <c r="C25" s="48"/>
      <c r="D25" s="14">
        <v>40150</v>
      </c>
      <c r="E25" s="65">
        <v>3695.639192252</v>
      </c>
      <c r="F25" s="66">
        <f t="shared" si="0"/>
        <v>10.864155809413289</v>
      </c>
      <c r="G25" s="48"/>
      <c r="H25" s="15">
        <v>3814</v>
      </c>
      <c r="I25" s="67">
        <v>416.2</v>
      </c>
      <c r="J25" s="25">
        <f t="shared" si="1"/>
        <v>9.163863527150408</v>
      </c>
      <c r="K25" s="50">
        <f t="shared" si="3"/>
        <v>-62.42556272597098</v>
      </c>
      <c r="L25" s="48"/>
      <c r="M25" s="16">
        <f t="shared" si="4"/>
        <v>7.801218489137727</v>
      </c>
      <c r="N25" s="17">
        <f t="shared" si="2"/>
        <v>28830.488795778318</v>
      </c>
      <c r="O25" s="37">
        <f t="shared" si="5"/>
        <v>11319.511204221682</v>
      </c>
      <c r="R25" s="23"/>
    </row>
    <row r="26" spans="2:15" ht="12.75">
      <c r="B26" s="44">
        <v>1994</v>
      </c>
      <c r="C26" s="48"/>
      <c r="D26" s="14">
        <v>40716</v>
      </c>
      <c r="E26" s="65">
        <v>3794.1465263920004</v>
      </c>
      <c r="F26" s="66">
        <f t="shared" si="0"/>
        <v>10.731267155019026</v>
      </c>
      <c r="G26" s="48"/>
      <c r="H26" s="15">
        <v>3650</v>
      </c>
      <c r="I26" s="67">
        <v>425.572</v>
      </c>
      <c r="J26" s="25">
        <f t="shared" si="1"/>
        <v>8.576692075606477</v>
      </c>
      <c r="K26" s="50">
        <f t="shared" si="3"/>
        <v>-64.83313206719606</v>
      </c>
      <c r="L26" s="48"/>
      <c r="M26" s="16">
        <f t="shared" si="4"/>
        <v>7.301358056853139</v>
      </c>
      <c r="N26" s="17">
        <f t="shared" si="2"/>
        <v>27702.42230935358</v>
      </c>
      <c r="O26" s="37">
        <f t="shared" si="5"/>
        <v>13013.57769064642</v>
      </c>
    </row>
    <row r="27" spans="2:15" ht="12.75">
      <c r="B27" s="44">
        <v>1995</v>
      </c>
      <c r="C27" s="48"/>
      <c r="D27" s="14">
        <v>41817</v>
      </c>
      <c r="E27" s="65">
        <v>3898.927044464</v>
      </c>
      <c r="F27" s="66">
        <f t="shared" si="0"/>
        <v>10.72525839111943</v>
      </c>
      <c r="G27" s="48"/>
      <c r="H27" s="15">
        <v>3621</v>
      </c>
      <c r="I27" s="67">
        <v>433.878</v>
      </c>
      <c r="J27" s="25">
        <f t="shared" si="1"/>
        <v>8.345663988494461</v>
      </c>
      <c r="K27" s="50">
        <f t="shared" si="3"/>
        <v>-65.78041269201225</v>
      </c>
      <c r="L27" s="48"/>
      <c r="M27" s="16">
        <f t="shared" si="4"/>
        <v>7.104683305057833</v>
      </c>
      <c r="N27" s="17">
        <f t="shared" si="2"/>
        <v>27700.64188044186</v>
      </c>
      <c r="O27" s="37">
        <f t="shared" si="5"/>
        <v>14116.35811955814</v>
      </c>
    </row>
    <row r="28" spans="2:15" ht="12.75">
      <c r="B28" s="44">
        <v>1996</v>
      </c>
      <c r="C28" s="48"/>
      <c r="D28" s="14">
        <v>42065</v>
      </c>
      <c r="E28" s="65">
        <v>4000.559705232</v>
      </c>
      <c r="F28" s="66">
        <f t="shared" si="0"/>
        <v>10.514778705836255</v>
      </c>
      <c r="G28" s="48"/>
      <c r="H28" s="15">
        <v>3598</v>
      </c>
      <c r="I28" s="67">
        <v>445.213</v>
      </c>
      <c r="J28" s="25">
        <f t="shared" si="1"/>
        <v>8.08152502285423</v>
      </c>
      <c r="K28" s="50">
        <f t="shared" si="3"/>
        <v>-66.86345730159975</v>
      </c>
      <c r="L28" s="48"/>
      <c r="M28" s="16">
        <f t="shared" si="4"/>
        <v>6.879821184801547</v>
      </c>
      <c r="N28" s="17">
        <f t="shared" si="2"/>
        <v>27523.135411118546</v>
      </c>
      <c r="O28" s="37">
        <f t="shared" si="5"/>
        <v>14541.864588881454</v>
      </c>
    </row>
    <row r="29" spans="2:15" ht="12.75">
      <c r="B29" s="44">
        <v>1997</v>
      </c>
      <c r="C29" s="48"/>
      <c r="D29" s="14">
        <v>42013</v>
      </c>
      <c r="E29" s="65">
        <v>4122.62286113</v>
      </c>
      <c r="F29" s="66">
        <f t="shared" si="0"/>
        <v>10.190842435799317</v>
      </c>
      <c r="G29" s="48"/>
      <c r="H29" s="15">
        <v>3599</v>
      </c>
      <c r="I29" s="67">
        <v>454.421</v>
      </c>
      <c r="J29" s="25">
        <f t="shared" si="1"/>
        <v>7.919968487371842</v>
      </c>
      <c r="K29" s="50">
        <f t="shared" si="3"/>
        <v>-67.52588487821164</v>
      </c>
      <c r="L29" s="48"/>
      <c r="M29" s="16">
        <f t="shared" si="4"/>
        <v>6.742287727661758</v>
      </c>
      <c r="N29" s="17">
        <f t="shared" si="2"/>
        <v>27795.909522374604</v>
      </c>
      <c r="O29" s="37">
        <f t="shared" si="5"/>
        <v>14217.090477625396</v>
      </c>
    </row>
    <row r="30" spans="2:15" ht="12.75">
      <c r="B30" s="44">
        <v>1998</v>
      </c>
      <c r="C30" s="48"/>
      <c r="D30" s="14">
        <v>41501</v>
      </c>
      <c r="E30" s="65">
        <v>4234.997826348</v>
      </c>
      <c r="F30" s="66">
        <f t="shared" si="0"/>
        <v>9.799532774680996</v>
      </c>
      <c r="G30" s="48"/>
      <c r="H30" s="15">
        <v>3421</v>
      </c>
      <c r="I30" s="67">
        <v>463.561</v>
      </c>
      <c r="J30" s="25">
        <f t="shared" si="1"/>
        <v>7.379827034629747</v>
      </c>
      <c r="K30" s="50">
        <f t="shared" si="3"/>
        <v>-69.74061789720847</v>
      </c>
      <c r="L30" s="48"/>
      <c r="M30" s="16">
        <f t="shared" si="4"/>
        <v>6.28246404353585</v>
      </c>
      <c r="N30" s="17">
        <f t="shared" si="2"/>
        <v>26606.22156848379</v>
      </c>
      <c r="O30" s="37">
        <f t="shared" si="5"/>
        <v>14894.77843151621</v>
      </c>
    </row>
    <row r="31" spans="2:15" ht="12.75">
      <c r="B31" s="44">
        <v>1999</v>
      </c>
      <c r="C31" s="48"/>
      <c r="D31" s="14">
        <v>41717</v>
      </c>
      <c r="E31" s="65">
        <v>4330.807916704</v>
      </c>
      <c r="F31" s="66">
        <f t="shared" si="0"/>
        <v>9.632613776080168</v>
      </c>
      <c r="G31" s="48"/>
      <c r="H31" s="15">
        <v>3423</v>
      </c>
      <c r="I31" s="67">
        <v>471.2</v>
      </c>
      <c r="J31" s="25">
        <f t="shared" si="1"/>
        <v>7.264431239388795</v>
      </c>
      <c r="K31" s="50">
        <f t="shared" si="3"/>
        <v>-70.2137733580162</v>
      </c>
      <c r="L31" s="48"/>
      <c r="M31" s="16">
        <f t="shared" si="4"/>
        <v>6.184227332705824</v>
      </c>
      <c r="N31" s="17">
        <f t="shared" si="2"/>
        <v>26782.70069117964</v>
      </c>
      <c r="O31" s="37">
        <f t="shared" si="5"/>
        <v>14934.299308820358</v>
      </c>
    </row>
    <row r="32" spans="2:16" ht="12.75">
      <c r="B32" s="44">
        <v>2000</v>
      </c>
      <c r="C32" s="48"/>
      <c r="D32" s="14">
        <v>41945</v>
      </c>
      <c r="E32" s="65">
        <v>4425.351461202</v>
      </c>
      <c r="F32" s="66">
        <f t="shared" si="0"/>
        <v>9.478343215841896</v>
      </c>
      <c r="G32" s="48"/>
      <c r="H32" s="15">
        <v>3409</v>
      </c>
      <c r="I32" s="67">
        <v>471</v>
      </c>
      <c r="J32" s="25">
        <f t="shared" si="1"/>
        <v>7.237791932059448</v>
      </c>
      <c r="K32" s="50">
        <f t="shared" si="3"/>
        <v>-70.32300206698861</v>
      </c>
      <c r="L32" s="48"/>
      <c r="M32" s="16">
        <f t="shared" si="4"/>
        <v>6.161549227967601</v>
      </c>
      <c r="N32" s="17">
        <f t="shared" si="2"/>
        <v>27267.02087925448</v>
      </c>
      <c r="O32" s="37">
        <f t="shared" si="5"/>
        <v>14677.97912074552</v>
      </c>
      <c r="P32" s="13"/>
    </row>
    <row r="33" spans="2:15" ht="12.75">
      <c r="B33" s="44">
        <v>2001</v>
      </c>
      <c r="C33" s="48"/>
      <c r="D33" s="14">
        <v>42196</v>
      </c>
      <c r="E33" s="65">
        <v>4476.301366308</v>
      </c>
      <c r="F33" s="66">
        <f t="shared" si="0"/>
        <v>9.426532430903498</v>
      </c>
      <c r="G33" s="48"/>
      <c r="H33" s="15">
        <v>3450</v>
      </c>
      <c r="I33" s="67">
        <v>478.1</v>
      </c>
      <c r="J33" s="25">
        <f t="shared" si="1"/>
        <v>7.216063585024053</v>
      </c>
      <c r="K33" s="50">
        <f t="shared" si="3"/>
        <v>-70.41209444711092</v>
      </c>
      <c r="L33" s="48"/>
      <c r="M33" s="16">
        <f t="shared" si="4"/>
        <v>6.1430518352326775</v>
      </c>
      <c r="N33" s="17">
        <f t="shared" si="2"/>
        <v>27498.1513233529</v>
      </c>
      <c r="O33" s="37">
        <f t="shared" si="5"/>
        <v>14697.8486766471</v>
      </c>
    </row>
    <row r="34" spans="2:16" ht="12.75">
      <c r="B34" s="44">
        <v>2002</v>
      </c>
      <c r="C34" s="48"/>
      <c r="D34" s="14">
        <v>42815</v>
      </c>
      <c r="E34" s="65">
        <v>4553.84390643</v>
      </c>
      <c r="F34" s="66">
        <f>D34/E34</f>
        <v>9.401947207620683</v>
      </c>
      <c r="G34" s="48"/>
      <c r="H34" s="15">
        <v>3431</v>
      </c>
      <c r="I34" s="67">
        <v>490</v>
      </c>
      <c r="J34" s="25">
        <f t="shared" si="1"/>
        <v>7.002040816326531</v>
      </c>
      <c r="K34" s="50">
        <f t="shared" si="3"/>
        <v>-71.28964844754022</v>
      </c>
      <c r="L34" s="48"/>
      <c r="M34" s="16">
        <f t="shared" si="4"/>
        <v>5.96085375084253</v>
      </c>
      <c r="N34" s="17">
        <f t="shared" si="2"/>
        <v>27144.797530394662</v>
      </c>
      <c r="O34" s="38">
        <f t="shared" si="5"/>
        <v>15670.202469605338</v>
      </c>
      <c r="P34" s="20" t="s">
        <v>9</v>
      </c>
    </row>
    <row r="35" spans="2:15" ht="3" customHeight="1" thickBot="1">
      <c r="B35" s="39"/>
      <c r="C35" s="30"/>
      <c r="F35" s="29"/>
      <c r="G35" s="30"/>
      <c r="H35" s="29"/>
      <c r="K35" s="29"/>
      <c r="L35" s="30"/>
      <c r="M35" s="29"/>
      <c r="N35" s="29"/>
      <c r="O35" s="49"/>
    </row>
    <row r="36" spans="2:15" ht="15.75" customHeight="1" thickBot="1">
      <c r="B36" s="40"/>
      <c r="C36" s="41"/>
      <c r="D36" s="60"/>
      <c r="E36" s="61"/>
      <c r="F36" s="62"/>
      <c r="G36" s="41"/>
      <c r="H36" s="61"/>
      <c r="I36" s="63"/>
      <c r="J36" s="64"/>
      <c r="K36" s="62"/>
      <c r="L36" s="41"/>
      <c r="M36" s="62"/>
      <c r="N36" s="68" t="s">
        <v>12</v>
      </c>
      <c r="O36" s="42">
        <f>SUM(O11:O35)</f>
        <v>215479.54213670496</v>
      </c>
    </row>
    <row r="37" spans="10:17" ht="5.25" customHeight="1" thickTop="1">
      <c r="J37" s="3"/>
      <c r="O37" s="1"/>
      <c r="P37" s="1"/>
      <c r="Q37" s="1"/>
    </row>
    <row r="38" spans="3:13" ht="12.75">
      <c r="C38" s="18"/>
      <c r="D38" s="18" t="s">
        <v>13</v>
      </c>
      <c r="E38" s="18"/>
      <c r="F38" s="18"/>
      <c r="G38" s="18"/>
      <c r="H38" s="18"/>
      <c r="I38" s="18"/>
      <c r="J38" s="18"/>
      <c r="K38" s="18"/>
      <c r="L38" s="18"/>
      <c r="M38" s="18"/>
    </row>
    <row r="39" spans="2:4" ht="12.75">
      <c r="B39" s="18"/>
      <c r="D39" s="19" t="s">
        <v>7</v>
      </c>
    </row>
    <row r="40" spans="4:11" ht="12.75">
      <c r="D40" s="19" t="s">
        <v>14</v>
      </c>
      <c r="K40" s="6"/>
    </row>
    <row r="41" ht="4.5" customHeight="1"/>
    <row r="42" spans="3:15" ht="12.75">
      <c r="C42" s="11"/>
      <c r="D42" s="10" t="s">
        <v>19</v>
      </c>
      <c r="E42" s="10"/>
      <c r="F42" s="11"/>
      <c r="G42" s="11"/>
      <c r="H42" s="11"/>
      <c r="I42" s="10"/>
      <c r="J42" s="12"/>
      <c r="K42" s="11"/>
      <c r="L42" s="11"/>
      <c r="M42" s="11"/>
      <c r="N42" s="11"/>
      <c r="O42" s="11"/>
    </row>
    <row r="43" spans="3:15" ht="12.75">
      <c r="C43" s="11"/>
      <c r="D43" s="10" t="s">
        <v>20</v>
      </c>
      <c r="E43" s="10"/>
      <c r="F43" s="11"/>
      <c r="G43" s="11"/>
      <c r="H43" s="11"/>
      <c r="I43" s="10"/>
      <c r="J43" s="12"/>
      <c r="K43" s="11"/>
      <c r="L43" s="11"/>
      <c r="M43" s="11"/>
      <c r="N43" s="11"/>
      <c r="O43" s="11"/>
    </row>
  </sheetData>
  <mergeCells count="2">
    <mergeCell ref="D9:F9"/>
    <mergeCell ref="H9:K9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2003-12-22T19:35:06Z</dcterms:created>
  <dcterms:modified xsi:type="dcterms:W3CDTF">2004-07-28T01:16:23Z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